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ESTAÇÃO DE CONTAS\Portal da Transparencia\8-Financeiro\Relatório comparativo de recursos recebidos, gastos e devolvidos ao Poder Público\"/>
    </mc:Choice>
  </mc:AlternateContent>
  <xr:revisionPtr revIDLastSave="0" documentId="8_{8444E75A-18FE-4DCE-959D-AC6C1215192C}" xr6:coauthVersionLast="47" xr6:coauthVersionMax="47" xr10:uidLastSave="{00000000-0000-0000-0000-000000000000}"/>
  <bookViews>
    <workbookView xWindow="-120" yWindow="-120" windowWidth="24240" windowHeight="13020" xr2:uid="{B1D772B2-618C-492D-81EE-84AB782A6BA1}"/>
  </bookViews>
  <sheets>
    <sheet name="01_2026" sheetId="1" r:id="rId1"/>
  </sheets>
  <definedNames>
    <definedName name="_xlnm.Print_Area" localSheetId="0">'01_2026'!$A$1:$B$126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1" l="1"/>
  <c r="B106" i="1"/>
  <c r="B105" i="1"/>
  <c r="B104" i="1" s="1"/>
  <c r="B97" i="1"/>
  <c r="B91" i="1"/>
  <c r="B83" i="1"/>
  <c r="B78" i="1"/>
  <c r="B76" i="1"/>
  <c r="B74" i="1" s="1"/>
  <c r="B84" i="1" s="1"/>
  <c r="B92" i="1" s="1"/>
  <c r="B75" i="1"/>
  <c r="B73" i="1"/>
  <c r="B71" i="1"/>
  <c r="B70" i="1"/>
  <c r="B69" i="1"/>
  <c r="B63" i="1"/>
  <c r="B61" i="1"/>
  <c r="B65" i="1" s="1"/>
  <c r="B56" i="1"/>
  <c r="B55" i="1"/>
  <c r="B54" i="1" s="1"/>
  <c r="B58" i="1" s="1"/>
  <c r="B50" i="1"/>
  <c r="B46" i="1"/>
  <c r="B44" i="1"/>
  <c r="B40" i="1"/>
  <c r="B36" i="1"/>
  <c r="B102" i="1" s="1"/>
  <c r="B101" i="1" s="1"/>
  <c r="B29" i="1"/>
  <c r="B26" i="1"/>
  <c r="B32" i="1" s="1"/>
  <c r="B35" i="1" l="1"/>
  <c r="B51" i="1" s="1"/>
  <c r="B107" i="1" s="1"/>
</calcChain>
</file>

<file path=xl/sharedStrings.xml><?xml version="1.0" encoding="utf-8"?>
<sst xmlns="http://schemas.openxmlformats.org/spreadsheetml/2006/main" count="106" uniqueCount="106">
  <si>
    <t>\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</si>
  <si>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</si>
  <si>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- CGE/TCE - 4ª Edição -  2024 - Item 9.1/Financeiro</t>
  </si>
  <si>
    <t>NOME DO ÓRGÃO PÚBLICO/CONTRATANTE: SECRETARIA DE ESTADO DA SAÚDE - GOIAS</t>
  </si>
  <si>
    <t>CNPJ:  02.529.964/0001-57</t>
  </si>
  <si>
    <t>NOME DA ORGANIZAÇÃO SOCIAL/CONTRATADA: FUNDAÇÃO PIO XII</t>
  </si>
  <si>
    <t>CNPJ: 49.150.352/0046-14</t>
  </si>
  <si>
    <t>NOME DA UNIDADE GERIDA: CORA – COMPLEXO ONCOLÓGICO DE REFERÊNCIA DO ESTADO DE GOIÁS</t>
  </si>
  <si>
    <t>CNPJ: 02.529.964/0038-49</t>
  </si>
  <si>
    <t>CONTRATO DE GESTÃO/ADITIVO Nº:   003/2022 SES/GO              4° TERMO ADITIVO</t>
  </si>
  <si>
    <t>VIGÊNCIA DO CONTRATO DE GESTÃO/TERMO ADITIVO:      INÍCIO 28/12/2022      E      TÉRMINO  27/12/2034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</si>
  <si>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</si>
  <si>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</si>
  <si>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</si>
  <si>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Competência: 01/2026</t>
  </si>
  <si>
    <t>Em Reais</t>
  </si>
  <si>
    <t xml:space="preserve">1. SALDO BANCÁRIO ANTERIOR  </t>
  </si>
  <si>
    <t>1.1 Caixa</t>
  </si>
  <si>
    <t>1.2 Banco Conta Movimento - CUSTEIO  e INVESTIMENTO</t>
  </si>
  <si>
    <t>1.2.1 CEF C/C 579393185-2 CUSTEIO</t>
  </si>
  <si>
    <t>1.2.2 CEF C/C 579393187-9 FUNDO DE PROV RESCISÕES TRABALHISTAS E AÇÕES JUDICIAIS 4,67% VLR</t>
  </si>
  <si>
    <t>1.3 Aplicações Financeiras - CUSTEIO e INVESTIMENTO</t>
  </si>
  <si>
    <t>1.3.1 CEF – APLIC 579393185-2 CUSTEIO</t>
  </si>
  <si>
    <t>1.3.2 CEF – APLIC 579393187-9 FUNDO DE PROV RESCISÕES TRABALHISTAS E AÇÕES JUDICIAIS 4,67% VLR</t>
  </si>
  <si>
    <t>SALDO ANTERIOR (soma= 1.1+1.2+1.3)</t>
  </si>
  <si>
    <t>2.ENTRADAS DE RECURSOS FINANCEIROS</t>
  </si>
  <si>
    <t xml:space="preserve">2.1 Repasse - CUSTEIO   </t>
  </si>
  <si>
    <t>2.1.1 CEF C/C 579393185-2 CUSTEIO</t>
  </si>
  <si>
    <t>2.1.2 CEF C/C 579393187-9 FUNDO DE PROV RESCISÕES TRABALHISTAS E AÇÕES JUDICIAIS 4,67% VLR</t>
  </si>
  <si>
    <t>2.1.3 CEF C/C 579393185-2 CUSTEIO – REEMBOLSO DE VALORES *</t>
  </si>
  <si>
    <t xml:space="preserve">2.2 Repasse - INVESTIMENTO  </t>
  </si>
  <si>
    <t>2.3 Rendimento sobre Aplicação Financeiras - CUSTEIO</t>
  </si>
  <si>
    <t>2.3.1 CEF - APLIC 579393185-2 CUSTEIO</t>
  </si>
  <si>
    <t>2.3.2 CEF - APLIC 579393187-9 FUNDO DE PROV RESCISÕES TRABALHISTAS E AÇÕES JUDICIAIS 4,67% VLR</t>
  </si>
  <si>
    <t>2.4 Rendimento sobre Aplicação Financeiras - INVESTIMENTO</t>
  </si>
  <si>
    <t>2.5 Outras entradas - Reembolsos/Contratação de empréstimo</t>
  </si>
  <si>
    <t>2.5.1 Contratação de Empréstimo</t>
  </si>
  <si>
    <t>2.5.2 Estorno de pagamento</t>
  </si>
  <si>
    <t>2.5.3 Ressarcimento</t>
  </si>
  <si>
    <t>2.5.4 Reembolso Judicial</t>
  </si>
  <si>
    <t>2.5.5 Reembolso de Valores</t>
  </si>
  <si>
    <t>2.5.6 Transferência da Matriz</t>
  </si>
  <si>
    <t>TOTAL DE ENTRADAS (soma=2.1+2.2+2.3+2.4+2.5)</t>
  </si>
  <si>
    <t>3. RESGATE APLICAÇÃO FINANCEIRA</t>
  </si>
  <si>
    <t xml:space="preserve">3.1 Resgate Aplicação -  CUSTEIO  </t>
  </si>
  <si>
    <t>3.1.1 CEF APLIC 579393185-2 CUSTEIO</t>
  </si>
  <si>
    <t>3.1.2 CEF APLIC  579393187-9 FUNDO DE PROV RESCISÕES TRABALHISTAS E AÇÕES JUDICIAIS 4,67% VLR</t>
  </si>
  <si>
    <t xml:space="preserve">3.2 Resgate Aplicação - INVESTIMENTO  </t>
  </si>
  <si>
    <t>TOTAL DOS RESGATES (soma=3.1+3.2)</t>
  </si>
  <si>
    <t>4. APLICAÇÃO FINANCEIRA</t>
  </si>
  <si>
    <t>4.1 Aplicação Financeira -  CUSTEIO</t>
  </si>
  <si>
    <t>4.1.1 CEF APLIC 579393185-2 CUSTEIO</t>
  </si>
  <si>
    <t>4.1.2 CEF 579393187-9 FUNDO DE PROV RESCISÕES TRABALHISTAS E AÇÕES JUDICIAIS 4,67% VLR</t>
  </si>
  <si>
    <t>4.2 Aplicação Financeira  - INVESTIMENTO</t>
  </si>
  <si>
    <t>TOTAL DAS APLICAÇÕES FINANCEIRAS (soma=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</si>
  <si>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</si>
  <si>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</si>
  <si>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</si>
  <si>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</si>
  <si>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</si>
  <si>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Bloqueio Judicial</t>
  </si>
  <si>
    <t>5.1.5 Tributos: Impostos,Taxas e Contribuições</t>
  </si>
  <si>
    <t>5.1.6 Encargos Sociais</t>
  </si>
  <si>
    <t>5.1.6.1 Encargos Sobre Folha de Pagamento</t>
  </si>
  <si>
    <t>5.1.6.2 Encargos Sobre Rescisão Trabalhista</t>
  </si>
  <si>
    <t>5.1.7 Despesa Administrativa quando O.S. e unidade gerida se situarem em localidades diversas (Item 12.1.v da Minuta Padrão do Contrato de Gestão – PGE).</t>
  </si>
  <si>
    <t>5.1.8 Outros</t>
  </si>
  <si>
    <t>5.1.8.1 Reembolso Despesa</t>
  </si>
  <si>
    <t>5.1.8.2 Estorno de pagamento</t>
  </si>
  <si>
    <t>5.1.8.3 Reembolso Judicial</t>
  </si>
  <si>
    <t>5.1.8.4 Tarifa Bancária</t>
  </si>
  <si>
    <t>5.1.8.5 Transferência para Matriz</t>
  </si>
  <si>
    <t>TOTAL DE PAGAMENTOS - CUSTEIO (soma= 5.1.1+5.1.2+5.1.3+5.1.4+5.1.5+5.1.6+5.1.7+5.1.8)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</si>
  <si>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</si>
  <si>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</si>
  <si>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</si>
  <si>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</si>
  <si>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</t>
  </si>
  <si>
    <t>TOTAL DE PAGAMENTOS – INVESTIMENTO (5.2 = 5.2.1 + 5.2.2 + 5.2.3 + 5.2.4)</t>
  </si>
  <si>
    <t>TOTAL GERAL DOS PAGAMENTOS (soma= 5.1+5.2)</t>
  </si>
  <si>
    <t>6.VALORES DEVOLVIDOS À CONTRATANTE</t>
  </si>
  <si>
    <t>6.1 Valores Devolvidos à Contratante - CUSTEIO</t>
  </si>
  <si>
    <t>6.2 Valores Devolvidos à Contratante -INVESTIMENTO</t>
  </si>
  <si>
    <t>TOTAL VALORES DEVOLVIDOS (soma=6.1+6.2)</t>
  </si>
  <si>
    <t>7.SALDO BANCÁRIO FINAL EM 31/01/2026</t>
  </si>
  <si>
    <t>7.1 Caixa</t>
  </si>
  <si>
    <t>7.2. Banco Conta Movimento - CUSTEIO E INVESTIMENTO</t>
  </si>
  <si>
    <t>7.2.1 CEF 579393185-2 CUSTEIO</t>
  </si>
  <si>
    <t>7.2.2 CEF 579393187-9 FUNDO DE PROV RESCISÕES TRABALHISTAS E AÇÕES JUDICIAIS 4,67% VLR</t>
  </si>
  <si>
    <t>7.3 Aplicações Financeiras - CUSTEIO E INVESTIMENTO</t>
  </si>
  <si>
    <t>7.3.1 CEF APLIC 579393185-2 CUSTEIO (VIDE NOTA)</t>
  </si>
  <si>
    <t>7.3.2 CEF APLIC 579393187-9 FUNDO DE PROV RESCISÕES TRABALHISTAS E AÇÕES JUDICIAIS 4,67% VLR</t>
  </si>
  <si>
    <t>SALDO BANCÁRIO FINAL: 7= (1+2) – (4+5+6)</t>
  </si>
  <si>
    <t>Fonte: Extratos bancários Balancete Contábil.</t>
  </si>
  <si>
    <t>8.INFORMAÇÕES COMPLEMENTARES - GLOSAS</t>
  </si>
  <si>
    <t>8.1 Glosa – servidores cedidos *</t>
  </si>
  <si>
    <t>8.2 Glosa - não cumprimento das metas *</t>
  </si>
  <si>
    <t>8.3 Glosa - Fatura Equatorial *</t>
  </si>
  <si>
    <t>8.4 Glosa – Fatura Saneago *</t>
  </si>
  <si>
    <t>TOTAL DAS GLOSAS</t>
  </si>
  <si>
    <t>*Obs.: Valores de glosas não informados devido ao não recebimento das informações por parte da SES.</t>
  </si>
  <si>
    <r>
      <rPr>
        <b/>
        <sz val="10"/>
        <color theme="1"/>
        <rFont val="Liberation Sans"/>
        <family val="2"/>
      </rPr>
      <t xml:space="preserve">9. Nota Explicativa: </t>
    </r>
    <r>
      <rPr>
        <b/>
        <sz val="11"/>
        <color rgb="FF000000"/>
        <rFont val="Calibri1"/>
      </rPr>
      <t>Item 5.1.2 A fatura da Saneago foi paga com recursos do repasse de custeio, enquanto não há alteração de titularidade da unidade consumidora. Item 5.1.2 A fatura da Equatorial foi paga com recursos do repasse de custeio, enquanto não há alteração de titularidade da unidade consumidora.</t>
    </r>
  </si>
  <si>
    <t>Alessandro de Assis Gomes</t>
  </si>
  <si>
    <t>Goiânia, 03 de Fevereiro de 2026.</t>
  </si>
  <si>
    <t>Matrícula 19.087</t>
  </si>
  <si>
    <t>Supervisor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</si>
</sst>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&quot;;&quot;-&quot;* #,##0.00&quot; &quot;;&quot; &quot;* &quot;-&quot;00&quot; &quot;;&quot; &quot;@&quot; &quot;"/>
  </numFmts>
  <fonts count="22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0"/>
      <color rgb="FF000000"/>
      <name val="Liberation Sans1"/>
    </font>
    <font>
      <sz val="11"/>
      <color rgb="FF000000"/>
      <name val="Calibri1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b/>
      <sz val="18"/>
      <color rgb="FF000000"/>
      <name val="Calibri1"/>
    </font>
    <font>
      <sz val="11"/>
      <color theme="1"/>
      <name val="Calibri1"/>
    </font>
    <font>
      <b/>
      <sz val="20"/>
      <color theme="1"/>
      <name val="Calibri1"/>
    </font>
    <font>
      <b/>
      <sz val="11"/>
      <color theme="1"/>
      <name val="Calibri1"/>
    </font>
    <font>
      <b/>
      <sz val="11"/>
      <color rgb="FF000000"/>
      <name val="Calibri1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Border="0" applyProtection="0"/>
    <xf numFmtId="0" fontId="3" fillId="6" borderId="0"/>
    <xf numFmtId="164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72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10" borderId="3" xfId="0" applyFill="1" applyBorder="1" applyAlignment="1">
      <alignment vertical="center"/>
    </xf>
    <xf numFmtId="4" fontId="0" fillId="10" borderId="3" xfId="0" applyNumberFormat="1" applyFill="1" applyBorder="1" applyAlignment="1">
      <alignment horizontal="right"/>
    </xf>
    <xf numFmtId="0" fontId="0" fillId="10" borderId="3" xfId="0" applyFill="1" applyBorder="1"/>
    <xf numFmtId="4" fontId="17" fillId="10" borderId="3" xfId="0" applyNumberFormat="1" applyFont="1" applyFill="1" applyBorder="1" applyAlignment="1">
      <alignment horizontal="right"/>
    </xf>
    <xf numFmtId="0" fontId="17" fillId="10" borderId="3" xfId="0" applyFont="1" applyFill="1" applyBorder="1"/>
    <xf numFmtId="4" fontId="17" fillId="0" borderId="0" xfId="0" applyNumberFormat="1" applyFont="1" applyAlignment="1">
      <alignment horizontal="right"/>
    </xf>
    <xf numFmtId="0" fontId="17" fillId="0" borderId="0" xfId="0" applyFont="1"/>
    <xf numFmtId="4" fontId="17" fillId="10" borderId="3" xfId="0" applyNumberFormat="1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11" borderId="3" xfId="0" applyFont="1" applyFill="1" applyBorder="1" applyAlignment="1">
      <alignment horizontal="left" vertical="center"/>
    </xf>
    <xf numFmtId="4" fontId="20" fillId="11" borderId="3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20" fillId="0" borderId="3" xfId="0" applyNumberFormat="1" applyFont="1" applyBorder="1" applyAlignment="1">
      <alignment vertical="center" shrinkToFit="1"/>
    </xf>
    <xf numFmtId="4" fontId="20" fillId="0" borderId="3" xfId="0" applyNumberFormat="1" applyFont="1" applyBorder="1" applyAlignment="1">
      <alignment vertical="center"/>
    </xf>
    <xf numFmtId="4" fontId="6" fillId="0" borderId="0" xfId="8" applyNumberFormat="1" applyFont="1" applyFill="1" applyAlignment="1" applyProtection="1">
      <alignment vertical="center"/>
    </xf>
    <xf numFmtId="4" fontId="0" fillId="0" borderId="3" xfId="0" applyNumberFormat="1" applyBorder="1" applyAlignment="1">
      <alignment vertical="center" shrinkToFit="1"/>
    </xf>
    <xf numFmtId="4" fontId="0" fillId="0" borderId="3" xfId="0" applyNumberFormat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4" fontId="20" fillId="0" borderId="3" xfId="8" applyNumberFormat="1" applyFont="1" applyFill="1" applyBorder="1" applyAlignment="1" applyProtection="1">
      <alignment vertical="center"/>
    </xf>
    <xf numFmtId="4" fontId="6" fillId="0" borderId="3" xfId="8" applyNumberFormat="1" applyFont="1" applyFill="1" applyBorder="1" applyAlignment="1" applyProtection="1">
      <alignment vertical="center"/>
    </xf>
    <xf numFmtId="0" fontId="20" fillId="0" borderId="3" xfId="0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vertical="center" wrapText="1"/>
    </xf>
    <xf numFmtId="4" fontId="21" fillId="0" borderId="3" xfId="0" applyNumberFormat="1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4" fontId="0" fillId="0" borderId="0" xfId="0" applyNumberFormat="1" applyAlignment="1">
      <alignment horizontal="left"/>
    </xf>
    <xf numFmtId="0" fontId="6" fillId="0" borderId="3" xfId="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10" borderId="3" xfId="0" applyNumberForma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20" fillId="12" borderId="3" xfId="0" applyFont="1" applyFill="1" applyBorder="1" applyAlignment="1">
      <alignment vertical="center"/>
    </xf>
    <xf numFmtId="4" fontId="17" fillId="12" borderId="3" xfId="0" applyNumberFormat="1" applyFont="1" applyFill="1" applyBorder="1" applyAlignment="1">
      <alignment vertical="center"/>
    </xf>
    <xf numFmtId="4" fontId="17" fillId="10" borderId="0" xfId="0" applyNumberFormat="1" applyFont="1" applyFill="1" applyAlignment="1">
      <alignment horizontal="right"/>
    </xf>
    <xf numFmtId="0" fontId="0" fillId="10" borderId="0" xfId="0" applyFill="1"/>
    <xf numFmtId="4" fontId="17" fillId="0" borderId="3" xfId="0" applyNumberFormat="1" applyFont="1" applyBorder="1" applyAlignment="1">
      <alignment horizontal="right"/>
    </xf>
    <xf numFmtId="0" fontId="20" fillId="11" borderId="3" xfId="0" applyFont="1" applyFill="1" applyBorder="1" applyAlignment="1">
      <alignment vertical="center"/>
    </xf>
    <xf numFmtId="4" fontId="17" fillId="11" borderId="3" xfId="0" applyNumberFormat="1" applyFont="1" applyFill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4" fontId="17" fillId="0" borderId="0" xfId="0" applyNumberFormat="1" applyFont="1" applyAlignment="1"/>
    <xf numFmtId="4" fontId="19" fillId="11" borderId="3" xfId="0" applyNumberFormat="1" applyFont="1" applyFill="1" applyBorder="1" applyAlignment="1">
      <alignment horizontal="right"/>
    </xf>
    <xf numFmtId="4" fontId="17" fillId="11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vertical="center" wrapText="1"/>
    </xf>
    <xf numFmtId="4" fontId="0" fillId="0" borderId="0" xfId="0" applyNumberFormat="1"/>
    <xf numFmtId="4" fontId="20" fillId="0" borderId="3" xfId="0" applyNumberFormat="1" applyFont="1" applyBorder="1" applyAlignment="1">
      <alignment horizontal="right"/>
    </xf>
    <xf numFmtId="0" fontId="20" fillId="10" borderId="0" xfId="0" applyFont="1" applyFill="1" applyAlignment="1">
      <alignment horizontal="center" vertical="center"/>
    </xf>
    <xf numFmtId="0" fontId="19" fillId="11" borderId="3" xfId="0" applyFont="1" applyFill="1" applyBorder="1" applyAlignment="1">
      <alignment horizontal="left" vertical="center"/>
    </xf>
    <xf numFmtId="4" fontId="6" fillId="11" borderId="3" xfId="8" applyNumberFormat="1" applyFont="1" applyFill="1" applyBorder="1" applyAlignment="1" applyProtection="1">
      <alignment vertical="center"/>
    </xf>
    <xf numFmtId="0" fontId="20" fillId="11" borderId="3" xfId="0" applyFont="1" applyFill="1" applyBorder="1" applyAlignment="1">
      <alignment vertical="top"/>
    </xf>
    <xf numFmtId="0" fontId="0" fillId="11" borderId="3" xfId="0" applyFill="1" applyBorder="1" applyAlignment="1">
      <alignment vertical="top"/>
    </xf>
    <xf numFmtId="0" fontId="0" fillId="0" borderId="3" xfId="0" applyBorder="1" applyAlignment="1">
      <alignment vertical="top"/>
    </xf>
    <xf numFmtId="4" fontId="20" fillId="11" borderId="3" xfId="8" applyNumberFormat="1" applyFont="1" applyFill="1" applyBorder="1" applyAlignment="1" applyProtection="1">
      <alignment vertical="center"/>
    </xf>
    <xf numFmtId="0" fontId="20" fillId="13" borderId="3" xfId="0" applyFont="1" applyFill="1" applyBorder="1" applyAlignment="1">
      <alignment vertical="top" wrapText="1"/>
    </xf>
    <xf numFmtId="0" fontId="6" fillId="10" borderId="0" xfId="0" applyFont="1" applyFill="1" applyAlignment="1">
      <alignment horizontal="left" vertical="top" wrapText="1"/>
    </xf>
    <xf numFmtId="0" fontId="20" fillId="10" borderId="0" xfId="0" applyFont="1" applyFill="1" applyAlignment="1">
      <alignment horizontal="left"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left" vertical="center"/>
    </xf>
    <xf numFmtId="0" fontId="0" fillId="10" borderId="3" xfId="0" applyFill="1" applyBorder="1" applyAlignment="1">
      <alignment horizontal="left"/>
    </xf>
    <xf numFmtId="0" fontId="18" fillId="10" borderId="3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left"/>
    </xf>
    <xf numFmtId="0" fontId="20" fillId="10" borderId="3" xfId="0" applyFont="1" applyFill="1" applyBorder="1" applyAlignment="1">
      <alignment horizontal="right" vertical="center"/>
    </xf>
    <xf numFmtId="0" fontId="0" fillId="10" borderId="3" xfId="0" applyFill="1" applyBorder="1"/>
  </cellXfs>
  <cellStyles count="21">
    <cellStyle name="Accent" xfId="1" xr:uid="{35235228-D8F7-48BF-B65C-99A9AEBF4CDC}"/>
    <cellStyle name="Accent 1" xfId="2" xr:uid="{DD21A5F7-877C-4979-BA5B-9B6625A62618}"/>
    <cellStyle name="Accent 2" xfId="3" xr:uid="{3FD0D95B-6A0B-4F77-BA5C-57C067FABBE1}"/>
    <cellStyle name="Accent 3" xfId="4" xr:uid="{80EE1201-E386-4635-A955-2F39DA9885AC}"/>
    <cellStyle name="Bad" xfId="5" xr:uid="{52CCF2F3-9CF0-4E6A-9781-F44E5B6397FE}"/>
    <cellStyle name="Default" xfId="6" xr:uid="{FBFFAEBA-2A2C-4F33-AB55-2F0B2873E826}"/>
    <cellStyle name="Error" xfId="7" xr:uid="{F017D7DA-705A-4D86-A603-A5C55E29EE91}"/>
    <cellStyle name="Excel Built-in Comma" xfId="8" xr:uid="{12849C64-B30C-4A90-91AB-E679A390231F}"/>
    <cellStyle name="Footnote" xfId="9" xr:uid="{C3C0DE9E-9783-40ED-BD66-FA152C2FB79F}"/>
    <cellStyle name="Good" xfId="10" xr:uid="{EE78CDC8-1053-4FF6-BCA8-D3AB1AA39B4F}"/>
    <cellStyle name="Heading" xfId="11" xr:uid="{F57509D1-3FB9-407D-B486-A6C7C21A31DA}"/>
    <cellStyle name="Heading 1" xfId="12" xr:uid="{AECA58C0-F55D-4498-822C-EA3772DD98D7}"/>
    <cellStyle name="Heading 2" xfId="13" xr:uid="{D9805891-3105-40F0-A28F-B2074F4C3BF4}"/>
    <cellStyle name="Hyperlink" xfId="14" xr:uid="{F3E92033-2D93-4D63-B83E-C8E5340DBDA4}"/>
    <cellStyle name="Neutral" xfId="15" xr:uid="{4FAB11D7-0815-4AD8-A0AB-DF0087CC07B5}"/>
    <cellStyle name="Normal" xfId="0" builtinId="0" customBuiltin="1"/>
    <cellStyle name="Note" xfId="16" xr:uid="{6E1BE31C-BF2A-474A-98E3-70D6700381F4}"/>
    <cellStyle name="Result" xfId="17" xr:uid="{6BA4EBB2-34E8-402B-8EA2-412C84114296}"/>
    <cellStyle name="Status" xfId="18" xr:uid="{B8F03A7B-BCA4-4B4F-97E2-BC1795B6A217}"/>
    <cellStyle name="Text" xfId="19" xr:uid="{E10D7350-66C5-4E7A-B1AB-300EDC08F6F8}"/>
    <cellStyle name="Warning" xfId="20" xr:uid="{7CA26462-6579-4D54-9B5B-0AA19EE327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2188440</xdr:colOff>
      <xdr:row>0</xdr:row>
      <xdr:rowOff>316800</xdr:rowOff>
    </xdr:from>
    <xdr:ext cx="5653080" cy="903599"/>
    <xdr:pic>
      <xdr:nvPicPr>
        <xdr:cNvPr id="2" name="Imagem 3">
          <a:extLst>
            <a:ext uri="{FF2B5EF4-FFF2-40B4-BE49-F238E27FC236}">
              <a16:creationId xmlns:a16="http://schemas.microsoft.com/office/drawing/2014/main" id="{6D96F8BD-CC63-C834-F2ED-811BE7506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88440" y="316800"/>
          <a:ext cx="5653080" cy="90359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7B17-F1D6-4955-9D82-64C84644F9E0}">
  <sheetPr>
    <pageSetUpPr fitToPage="1"/>
  </sheetPr>
  <dimension ref="A1:E131"/>
  <sheetViews>
    <sheetView tabSelected="1" workbookViewId="0">
      <selection sqref="A1:B1"/>
    </sheetView>
  </sheetViews>
  <sheetFormatPr defaultColWidth="44.140625" defaultRowHeight="13.9"/>
  <cols>
    <col min="1" max="1" width="120.85546875" customWidth="1"/>
    <col min="2" max="2" width="45" customWidth="1"/>
    <col min="3" max="3" width="16" customWidth="1"/>
    <col min="4" max="4" width="12.140625" style="1" customWidth="1"/>
    <col min="5" max="6" width="44.140625" customWidth="1"/>
    <col min="7" max="16384" width="44.140625"/>
  </cols>
  <sheetData>
    <row r="1" spans="1:3" ht="121.5" customHeight="1">
      <c r="A1" s="63" t="s">
        <v>0</v>
      </c>
      <c r="B1" s="63"/>
    </row>
    <row r="2" spans="1:3" customFormat="1" ht="12.75">
      <c r="A2" s="64" t="s">
        <v>1</v>
      </c>
      <c r="B2" s="64"/>
      <c r="C2" s="1"/>
    </row>
    <row r="3" spans="1:3" customFormat="1" ht="12.75">
      <c r="A3" s="64"/>
      <c r="B3" s="64"/>
      <c r="C3" s="1"/>
    </row>
    <row r="4" spans="1:3" customFormat="1" ht="12.75">
      <c r="A4" s="64"/>
      <c r="B4" s="64"/>
      <c r="C4" s="1"/>
    </row>
    <row r="5" spans="1:3" customFormat="1" ht="12.75">
      <c r="A5" s="64"/>
      <c r="B5" s="64"/>
      <c r="C5" s="1"/>
    </row>
    <row r="6" spans="1:3" customFormat="1" ht="12.75">
      <c r="A6" s="64"/>
      <c r="B6" s="64"/>
      <c r="C6" s="1"/>
    </row>
    <row r="7" spans="1:3" customFormat="1" ht="12.75">
      <c r="A7" s="64"/>
      <c r="B7" s="64"/>
      <c r="C7" s="2"/>
    </row>
    <row r="8" spans="1:3" customFormat="1" ht="23.25" customHeight="1">
      <c r="A8" s="65" t="s">
        <v>2</v>
      </c>
      <c r="B8" s="65"/>
      <c r="C8" s="2"/>
    </row>
    <row r="9" spans="1:3" customFormat="1" ht="23.25" customHeight="1">
      <c r="A9" s="65"/>
      <c r="B9" s="65"/>
      <c r="C9" s="2"/>
    </row>
    <row r="10" spans="1:3" customFormat="1" ht="12.75">
      <c r="A10" s="66" t="s">
        <v>3</v>
      </c>
      <c r="B10" s="66"/>
      <c r="C10" s="1"/>
    </row>
    <row r="11" spans="1:3" customFormat="1" ht="12.75">
      <c r="A11" s="3" t="s">
        <v>4</v>
      </c>
      <c r="B11" s="4"/>
      <c r="C11" s="1"/>
    </row>
    <row r="12" spans="1:3" customFormat="1" ht="12.75">
      <c r="A12" s="67" t="s">
        <v>5</v>
      </c>
      <c r="B12" s="67"/>
    </row>
    <row r="13" spans="1:3" customFormat="1" ht="12.75">
      <c r="A13" s="5" t="s">
        <v>6</v>
      </c>
      <c r="B13" s="4"/>
      <c r="C13" s="1"/>
    </row>
    <row r="14" spans="1:3" customFormat="1" ht="12.75">
      <c r="A14" s="67" t="s">
        <v>7</v>
      </c>
      <c r="B14" s="67"/>
      <c r="C14" s="1"/>
    </row>
    <row r="15" spans="1:3" customFormat="1" ht="12.75">
      <c r="A15" s="5" t="s">
        <v>8</v>
      </c>
      <c r="B15" s="4"/>
      <c r="C15" s="1"/>
    </row>
    <row r="16" spans="1:3" customFormat="1" ht="14.25">
      <c r="A16" s="5" t="s">
        <v>9</v>
      </c>
      <c r="B16" s="6"/>
      <c r="C16" s="1"/>
    </row>
    <row r="17" spans="1:3" ht="14.25">
      <c r="A17" s="5" t="s">
        <v>10</v>
      </c>
      <c r="B17" s="6"/>
      <c r="C17" s="1"/>
    </row>
    <row r="18" spans="1:3" s="9" customFormat="1" ht="14.25">
      <c r="A18" s="7" t="s">
        <v>11</v>
      </c>
      <c r="B18" s="6">
        <v>5231353.46</v>
      </c>
      <c r="C18" s="8"/>
    </row>
    <row r="19" spans="1:3" s="9" customFormat="1" ht="14.25">
      <c r="A19" s="7" t="s">
        <v>12</v>
      </c>
      <c r="B19" s="6">
        <v>0</v>
      </c>
      <c r="C19" s="8"/>
    </row>
    <row r="20" spans="1:3" s="9" customFormat="1" ht="14.25">
      <c r="A20" s="7"/>
      <c r="B20" s="10"/>
      <c r="C20" s="8"/>
    </row>
    <row r="21" spans="1:3" ht="26.25">
      <c r="A21" s="68" t="s">
        <v>13</v>
      </c>
      <c r="B21" s="68"/>
    </row>
    <row r="22" spans="1:3" ht="14.25" customHeight="1">
      <c r="A22" s="69" t="s">
        <v>14</v>
      </c>
      <c r="B22" s="70" t="s">
        <v>15</v>
      </c>
    </row>
    <row r="23" spans="1:3" ht="14.25" customHeight="1">
      <c r="A23" s="69"/>
      <c r="B23" s="70"/>
      <c r="C23" s="11"/>
    </row>
    <row r="24" spans="1:3" ht="15">
      <c r="A24" s="12" t="s">
        <v>16</v>
      </c>
      <c r="B24" s="13"/>
      <c r="C24" s="14"/>
    </row>
    <row r="25" spans="1:3" ht="15">
      <c r="A25" s="15" t="s">
        <v>17</v>
      </c>
      <c r="B25" s="16">
        <v>0</v>
      </c>
      <c r="C25" s="17"/>
    </row>
    <row r="26" spans="1:3" ht="15">
      <c r="A26" s="15" t="s">
        <v>18</v>
      </c>
      <c r="B26" s="16">
        <f>SUM(B27:B28)</f>
        <v>45466.369999999901</v>
      </c>
      <c r="C26" s="17"/>
    </row>
    <row r="27" spans="1:3" ht="14.25">
      <c r="A27" s="18" t="s">
        <v>19</v>
      </c>
      <c r="B27" s="19">
        <v>45466.369999999901</v>
      </c>
      <c r="C27" s="17"/>
    </row>
    <row r="28" spans="1:3" ht="14.25">
      <c r="A28" s="18" t="s">
        <v>20</v>
      </c>
      <c r="B28" s="19">
        <v>0</v>
      </c>
      <c r="C28" s="17"/>
    </row>
    <row r="29" spans="1:3" ht="15">
      <c r="A29" s="15" t="s">
        <v>21</v>
      </c>
      <c r="B29" s="16">
        <f>SUM(B30:B31)</f>
        <v>662833.79</v>
      </c>
      <c r="C29" s="17"/>
    </row>
    <row r="30" spans="1:3" ht="14.25">
      <c r="A30" s="18" t="s">
        <v>22</v>
      </c>
      <c r="B30" s="19">
        <v>103959.25</v>
      </c>
      <c r="C30" s="17"/>
    </row>
    <row r="31" spans="1:3" ht="14.25">
      <c r="A31" s="18" t="s">
        <v>23</v>
      </c>
      <c r="B31" s="19">
        <v>558874.54</v>
      </c>
      <c r="C31" s="17"/>
    </row>
    <row r="32" spans="1:3" ht="15">
      <c r="A32" s="20" t="s">
        <v>24</v>
      </c>
      <c r="B32" s="21">
        <f>SUM(B25+B26+B29)</f>
        <v>708300.15999999992</v>
      </c>
      <c r="C32" s="17"/>
    </row>
    <row r="33" spans="1:4" ht="14.25">
      <c r="A33" s="18"/>
      <c r="B33" s="22"/>
      <c r="C33" s="17"/>
    </row>
    <row r="34" spans="1:4" ht="15">
      <c r="A34" s="12" t="s">
        <v>25</v>
      </c>
      <c r="B34" s="12"/>
      <c r="C34" s="11"/>
    </row>
    <row r="35" spans="1:4" ht="15">
      <c r="A35" s="23" t="s">
        <v>26</v>
      </c>
      <c r="B35" s="16">
        <f>SUM(B36:B38)</f>
        <v>4392494.37</v>
      </c>
      <c r="C35" s="24"/>
    </row>
    <row r="36" spans="1:4" ht="15">
      <c r="A36" s="25" t="s">
        <v>27</v>
      </c>
      <c r="B36" s="26">
        <f>1094823.92+3036829.62</f>
        <v>4131653.54</v>
      </c>
      <c r="C36" s="24"/>
    </row>
    <row r="37" spans="1:4" ht="12.75">
      <c r="A37" s="25" t="s">
        <v>28</v>
      </c>
      <c r="B37" s="19">
        <v>244304.2</v>
      </c>
      <c r="C37" s="24"/>
    </row>
    <row r="38" spans="1:4" ht="12.75">
      <c r="A38" s="25" t="s">
        <v>29</v>
      </c>
      <c r="B38" s="19">
        <v>16536.63</v>
      </c>
      <c r="C38" s="24"/>
    </row>
    <row r="39" spans="1:4" ht="15">
      <c r="A39" s="23" t="s">
        <v>30</v>
      </c>
      <c r="B39" s="16">
        <v>0</v>
      </c>
      <c r="C39" s="24"/>
    </row>
    <row r="40" spans="1:4" ht="15">
      <c r="A40" s="27" t="s">
        <v>31</v>
      </c>
      <c r="B40" s="16">
        <f>SUM(B41:B42)</f>
        <v>10203.07999999976</v>
      </c>
      <c r="C40" s="24"/>
      <c r="D40" s="28"/>
    </row>
    <row r="41" spans="1:4" ht="14.25">
      <c r="A41" s="29" t="s">
        <v>32</v>
      </c>
      <c r="B41" s="30">
        <v>3347.6199999997998</v>
      </c>
      <c r="C41" s="24"/>
    </row>
    <row r="42" spans="1:4" ht="14.25">
      <c r="A42" s="29" t="s">
        <v>33</v>
      </c>
      <c r="B42" s="30">
        <v>6855.45999999996</v>
      </c>
      <c r="C42" s="24"/>
    </row>
    <row r="43" spans="1:4" ht="15">
      <c r="A43" s="27" t="s">
        <v>34</v>
      </c>
      <c r="B43" s="16">
        <v>0</v>
      </c>
      <c r="C43" s="24"/>
    </row>
    <row r="44" spans="1:4" ht="15">
      <c r="A44" s="27" t="s">
        <v>35</v>
      </c>
      <c r="B44" s="16">
        <f>SUM(B45:B50)</f>
        <v>2977250.26</v>
      </c>
      <c r="C44" s="24"/>
    </row>
    <row r="45" spans="1:4" ht="12.75">
      <c r="A45" s="31" t="s">
        <v>36</v>
      </c>
      <c r="B45" s="19">
        <v>0</v>
      </c>
      <c r="C45" s="24"/>
    </row>
    <row r="46" spans="1:4" ht="12.75">
      <c r="A46" s="31" t="s">
        <v>37</v>
      </c>
      <c r="B46" s="19">
        <f>30+1201.35+626.78+150158.6+835</f>
        <v>152851.73000000001</v>
      </c>
      <c r="C46" s="24"/>
    </row>
    <row r="47" spans="1:4" ht="12.75">
      <c r="A47" s="31" t="s">
        <v>38</v>
      </c>
      <c r="B47" s="19">
        <v>0</v>
      </c>
      <c r="C47" s="24"/>
    </row>
    <row r="48" spans="1:4" ht="12.75">
      <c r="A48" s="31" t="s">
        <v>39</v>
      </c>
      <c r="B48" s="32">
        <v>0</v>
      </c>
      <c r="C48" s="24"/>
    </row>
    <row r="49" spans="1:5" ht="14.25">
      <c r="A49" s="31" t="s">
        <v>40</v>
      </c>
      <c r="B49" s="19">
        <v>0</v>
      </c>
      <c r="C49" s="33"/>
    </row>
    <row r="50" spans="1:5" ht="14.25">
      <c r="A50" s="31" t="s">
        <v>41</v>
      </c>
      <c r="B50" s="19">
        <f>1041384.15+1783014.38</f>
        <v>2824398.53</v>
      </c>
      <c r="C50" s="33"/>
    </row>
    <row r="51" spans="1:5" ht="15">
      <c r="A51" s="34" t="s">
        <v>42</v>
      </c>
      <c r="B51" s="35">
        <f>SUM(B35+B39+B40+B43+B44)</f>
        <v>7379947.71</v>
      </c>
      <c r="C51" s="33"/>
    </row>
    <row r="52" spans="1:5" ht="15">
      <c r="A52" s="34"/>
      <c r="B52" s="36"/>
      <c r="C52" s="33"/>
    </row>
    <row r="53" spans="1:5" ht="15">
      <c r="A53" s="37" t="s">
        <v>43</v>
      </c>
      <c r="B53" s="38"/>
      <c r="C53" s="33"/>
    </row>
    <row r="54" spans="1:5" ht="15">
      <c r="A54" s="23" t="s">
        <v>44</v>
      </c>
      <c r="B54" s="16">
        <f>B55+B56</f>
        <v>4253556.17</v>
      </c>
      <c r="C54" s="33"/>
    </row>
    <row r="55" spans="1:5" ht="15">
      <c r="A55" s="25" t="s">
        <v>45</v>
      </c>
      <c r="B55" s="26">
        <f>23831.83+21628.43+1026.57+19600+13937.32+2256.04+3616505.14+285608.4+153796.54+3161.05+10984.36+58602.21+24458.48+1623.17</f>
        <v>4237019.54</v>
      </c>
      <c r="C55" s="33"/>
    </row>
    <row r="56" spans="1:5" ht="14.25">
      <c r="A56" s="25" t="s">
        <v>46</v>
      </c>
      <c r="B56" s="19">
        <f>B38</f>
        <v>16536.63</v>
      </c>
      <c r="C56" s="33"/>
    </row>
    <row r="57" spans="1:5" ht="15">
      <c r="A57" s="23" t="s">
        <v>47</v>
      </c>
      <c r="B57" s="16">
        <v>0</v>
      </c>
      <c r="C57" s="33"/>
    </row>
    <row r="58" spans="1:5" ht="15">
      <c r="A58" s="34" t="s">
        <v>48</v>
      </c>
      <c r="B58" s="16">
        <f>B54+B57</f>
        <v>4253556.17</v>
      </c>
      <c r="C58" s="39"/>
      <c r="D58" s="40"/>
      <c r="E58" s="40"/>
    </row>
    <row r="59" spans="1:5" s="40" customFormat="1" ht="15">
      <c r="A59" s="27"/>
      <c r="B59" s="41"/>
      <c r="C59" s="8"/>
      <c r="D59" s="1"/>
      <c r="E59"/>
    </row>
    <row r="60" spans="1:5" ht="15">
      <c r="A60" s="42" t="s">
        <v>49</v>
      </c>
      <c r="B60" s="43"/>
      <c r="C60" s="8"/>
    </row>
    <row r="61" spans="1:5" ht="15">
      <c r="A61" s="44" t="s">
        <v>50</v>
      </c>
      <c r="B61" s="16">
        <f>SUM(B62:B63)</f>
        <v>4422027.9400000004</v>
      </c>
      <c r="C61" s="8"/>
    </row>
    <row r="62" spans="1:5" ht="14.25">
      <c r="A62" s="29" t="s">
        <v>51</v>
      </c>
      <c r="B62" s="36">
        <v>4177723.74</v>
      </c>
      <c r="C62" s="45"/>
    </row>
    <row r="63" spans="1:5" ht="14.25">
      <c r="A63" s="29" t="s">
        <v>52</v>
      </c>
      <c r="B63" s="36">
        <f>B37</f>
        <v>244304.2</v>
      </c>
      <c r="C63" s="8"/>
    </row>
    <row r="64" spans="1:5" ht="15">
      <c r="A64" s="34" t="s">
        <v>53</v>
      </c>
      <c r="B64" s="35">
        <v>0</v>
      </c>
      <c r="C64" s="8"/>
    </row>
    <row r="65" spans="1:5" ht="15">
      <c r="A65" s="42" t="s">
        <v>54</v>
      </c>
      <c r="B65" s="46">
        <f>B61+B64</f>
        <v>4422027.9400000004</v>
      </c>
      <c r="C65" s="39"/>
      <c r="D65" s="40"/>
      <c r="E65" s="40"/>
    </row>
    <row r="66" spans="1:5" s="40" customFormat="1" ht="15">
      <c r="A66" s="27"/>
      <c r="B66" s="41"/>
      <c r="C66" s="8"/>
      <c r="D66" s="1"/>
      <c r="E66"/>
    </row>
    <row r="67" spans="1:5" ht="15">
      <c r="A67" s="42" t="s">
        <v>55</v>
      </c>
      <c r="B67" s="47"/>
      <c r="C67" s="11"/>
    </row>
    <row r="68" spans="1:5" ht="15">
      <c r="A68" s="42" t="s">
        <v>56</v>
      </c>
      <c r="B68" s="42"/>
      <c r="C68" s="1"/>
    </row>
    <row r="69" spans="1:5" ht="15">
      <c r="A69" s="44" t="s">
        <v>57</v>
      </c>
      <c r="B69" s="16">
        <f>505.94+505.94+30+1041384.15+2117.41+454.27+1697.48+498.56+30+30+639.43+390+666.04+19259.79+835+835+1600.81+849.17+358.27+352.8+5824.5+4204.21+3850.09+1476.38</f>
        <v>1088395.2400000002</v>
      </c>
      <c r="D69"/>
    </row>
    <row r="70" spans="1:5" ht="15">
      <c r="A70" s="34" t="s">
        <v>58</v>
      </c>
      <c r="B70" s="16">
        <f>4031.93+13053.34+320+900+4824.71+700.12+1126.2+14.69+19600+3198.4+34.13+304+92701.76+17912+31125.69+47921.64+53891.97+45102.72+79056.25+8108.64+13608.25+3903.12+87458.8+11516.62+52240.37+129290.85+15120+21669.75+23312.34+45423.4+9407.04+17148.25+6776.25+8640+48400+17774.32+11758.8+10800+48400+26460+45423.4+23312.24+4223.25+18336.5+15766.8+62644.87+14546.75+39642.24+91550.67+45423.4+8705.7+15120+48400+11262+8446.5+149.5+98+51+51+106.78+70+59970.15+316+340404.2+9025+132031.75+30041.41+13159.14+228.49+345.6+3607.06+13552.5+5259+8333.33+3276+43729.4+1200+35124.52+2897.61+5457.45+7623.55+6577.48+41356.82+3958.8+1051.56+10058.03+18001.33+3753.34+35124.52+619.23+655.9+4720.66+1582.36+365.01+3049+2593.53+20715.91+3276+3576.71</f>
        <v>2362985.2999999984</v>
      </c>
      <c r="D70"/>
    </row>
    <row r="71" spans="1:5" ht="15">
      <c r="A71" s="34" t="s">
        <v>59</v>
      </c>
      <c r="B71" s="16">
        <f>1400+1600+10900+3129.61+1649.52+5301.8+1242+4990+22000+548+10886.4+851+1472+1148.6+613.75+1500+2645.71+1522.11+1201.35+1422+1387.2+240+586+2040+1588.3+385+1201.35+1909.6+144+416+910+1959.8+350+431.25+850+626.78+651+150158.6+45741.6+2100+7800+3067.6+316+787.63+3310+1137.12+22420+24464.2+717+1513.48+3686.3+28000+700+8000+17804.24+845.8+12642.54+24174.19+3060+1980+2878.2+3960+5075.74+1412.8+1412.8+20402.23+24639+5756.41+3480+152961.54+586.88+294+17186.25+672+20500</f>
        <v>717344.27999999991</v>
      </c>
      <c r="D71"/>
    </row>
    <row r="72" spans="1:5" ht="15">
      <c r="A72" s="44" t="s">
        <v>60</v>
      </c>
      <c r="B72" s="16">
        <v>0</v>
      </c>
      <c r="D72"/>
    </row>
    <row r="73" spans="1:5" ht="15">
      <c r="A73" s="44" t="s">
        <v>61</v>
      </c>
      <c r="B73" s="16">
        <f>34232.87+108.39+146.79</f>
        <v>34488.050000000003</v>
      </c>
      <c r="D73"/>
    </row>
    <row r="74" spans="1:5" ht="15">
      <c r="A74" s="44" t="s">
        <v>62</v>
      </c>
      <c r="B74" s="16">
        <f>B75+B76</f>
        <v>186054.57</v>
      </c>
      <c r="D74"/>
    </row>
    <row r="75" spans="1:5" ht="15">
      <c r="A75" s="48" t="s">
        <v>63</v>
      </c>
      <c r="B75" s="26">
        <f>35526.54+149541.44</f>
        <v>185067.98</v>
      </c>
      <c r="D75"/>
    </row>
    <row r="76" spans="1:5" ht="15">
      <c r="A76" s="48" t="s">
        <v>64</v>
      </c>
      <c r="B76" s="26">
        <f>127.78+575.16+283.65</f>
        <v>986.58999999999992</v>
      </c>
      <c r="D76"/>
    </row>
    <row r="77" spans="1:5" ht="30">
      <c r="A77" s="44" t="s">
        <v>65</v>
      </c>
      <c r="B77" s="16">
        <v>0</v>
      </c>
      <c r="C77" s="24"/>
    </row>
    <row r="78" spans="1:5" ht="15">
      <c r="A78" s="44" t="s">
        <v>66</v>
      </c>
      <c r="B78" s="16">
        <f>SUM(B79:B83)</f>
        <v>2824398.53</v>
      </c>
      <c r="C78" s="24"/>
    </row>
    <row r="79" spans="1:5" ht="14.25">
      <c r="A79" s="48" t="s">
        <v>67</v>
      </c>
      <c r="B79" s="30">
        <v>0</v>
      </c>
      <c r="C79" s="24"/>
    </row>
    <row r="80" spans="1:5" ht="14.25">
      <c r="A80" s="48" t="s">
        <v>68</v>
      </c>
      <c r="B80" s="30">
        <v>0</v>
      </c>
      <c r="C80" s="24"/>
    </row>
    <row r="81" spans="1:5" ht="14.25">
      <c r="A81" s="48" t="s">
        <v>69</v>
      </c>
      <c r="B81" s="30">
        <v>0</v>
      </c>
      <c r="C81" s="24"/>
    </row>
    <row r="82" spans="1:5" ht="14.25">
      <c r="A82" s="48" t="s">
        <v>70</v>
      </c>
      <c r="B82" s="30">
        <v>0</v>
      </c>
      <c r="C82" s="24"/>
    </row>
    <row r="83" spans="1:5" ht="14.25">
      <c r="A83" s="48" t="s">
        <v>71</v>
      </c>
      <c r="B83" s="30">
        <f>1041384.15+1783014.38</f>
        <v>2824398.53</v>
      </c>
      <c r="C83" s="24"/>
    </row>
    <row r="84" spans="1:5" ht="15">
      <c r="A84" s="27" t="s">
        <v>72</v>
      </c>
      <c r="B84" s="16">
        <f>SUM(B69+B70+B71+B72+B73+B74+B77+B78)</f>
        <v>7213665.9699999988</v>
      </c>
      <c r="C84" s="24"/>
      <c r="E84" s="49"/>
    </row>
    <row r="85" spans="1:5" ht="15">
      <c r="A85" s="27"/>
      <c r="B85" s="19"/>
      <c r="C85" s="33"/>
    </row>
    <row r="86" spans="1:5" ht="15">
      <c r="A86" s="42" t="s">
        <v>73</v>
      </c>
      <c r="B86" s="42"/>
      <c r="C86" s="33"/>
    </row>
    <row r="87" spans="1:5" ht="14.25">
      <c r="A87" s="48" t="s">
        <v>74</v>
      </c>
      <c r="B87" s="19">
        <v>0</v>
      </c>
      <c r="C87" s="33"/>
    </row>
    <row r="88" spans="1:5" ht="14.25">
      <c r="A88" s="48" t="s">
        <v>75</v>
      </c>
      <c r="B88" s="19">
        <v>0</v>
      </c>
      <c r="C88" s="33"/>
    </row>
    <row r="89" spans="1:5" ht="14.25">
      <c r="A89" s="48" t="s">
        <v>76</v>
      </c>
      <c r="B89" s="19">
        <v>0</v>
      </c>
      <c r="C89" s="33"/>
    </row>
    <row r="90" spans="1:5" ht="14.25">
      <c r="A90" s="48" t="s">
        <v>77</v>
      </c>
      <c r="B90" s="19">
        <v>0</v>
      </c>
      <c r="C90" s="8"/>
    </row>
    <row r="91" spans="1:5" ht="14.25" customHeight="1">
      <c r="A91" s="27" t="s">
        <v>78</v>
      </c>
      <c r="B91" s="35">
        <f>B87+B88+B89+B90</f>
        <v>0</v>
      </c>
      <c r="C91" s="8"/>
    </row>
    <row r="92" spans="1:5" ht="15">
      <c r="A92" s="27" t="s">
        <v>79</v>
      </c>
      <c r="B92" s="35">
        <f>B84+B91</f>
        <v>7213665.9699999988</v>
      </c>
      <c r="C92" s="8"/>
    </row>
    <row r="93" spans="1:5" ht="15">
      <c r="A93" s="27"/>
      <c r="B93" s="36"/>
      <c r="C93" s="8"/>
    </row>
    <row r="94" spans="1:5" ht="15">
      <c r="A94" s="42" t="s">
        <v>80</v>
      </c>
      <c r="B94" s="43"/>
      <c r="C94" s="33"/>
    </row>
    <row r="95" spans="1:5" ht="15">
      <c r="A95" s="48" t="s">
        <v>81</v>
      </c>
      <c r="B95" s="35">
        <v>0</v>
      </c>
      <c r="C95" s="1"/>
    </row>
    <row r="96" spans="1:5" ht="15">
      <c r="A96" s="48" t="s">
        <v>82</v>
      </c>
      <c r="B96" s="50">
        <v>0</v>
      </c>
      <c r="C96" s="1"/>
    </row>
    <row r="97" spans="1:5" ht="15">
      <c r="A97" s="27" t="s">
        <v>83</v>
      </c>
      <c r="B97" s="50">
        <f>B95+B96</f>
        <v>0</v>
      </c>
      <c r="C97" s="51"/>
      <c r="D97" s="40"/>
      <c r="E97" s="40"/>
    </row>
    <row r="98" spans="1:5" s="40" customFormat="1" ht="14.25">
      <c r="A98" s="71"/>
      <c r="B98" s="71"/>
      <c r="C98" s="17"/>
      <c r="D98" s="49"/>
      <c r="E98"/>
    </row>
    <row r="99" spans="1:5" ht="15">
      <c r="A99" s="52" t="s">
        <v>84</v>
      </c>
      <c r="B99" s="53"/>
      <c r="C99" s="17"/>
      <c r="D99" s="49"/>
    </row>
    <row r="100" spans="1:5" ht="15">
      <c r="A100" s="15" t="s">
        <v>85</v>
      </c>
      <c r="B100" s="16">
        <v>0</v>
      </c>
      <c r="C100" s="17"/>
    </row>
    <row r="101" spans="1:5" ht="15" customHeight="1">
      <c r="A101" s="15" t="s">
        <v>86</v>
      </c>
      <c r="B101" s="16">
        <f>SUM(B102:B103)</f>
        <v>16536.63000000082</v>
      </c>
      <c r="C101" s="17"/>
      <c r="D101" s="49"/>
    </row>
    <row r="102" spans="1:5" ht="15" customHeight="1">
      <c r="A102" s="18" t="s">
        <v>87</v>
      </c>
      <c r="B102" s="19">
        <f>B27+B36+B38+B44-B84-B62+B55</f>
        <v>16536.63000000082</v>
      </c>
      <c r="C102" s="17"/>
    </row>
    <row r="103" spans="1:5" ht="14.25">
      <c r="A103" s="18" t="s">
        <v>88</v>
      </c>
      <c r="B103" s="19">
        <v>0</v>
      </c>
      <c r="C103" s="17"/>
    </row>
    <row r="104" spans="1:5" ht="15">
      <c r="A104" s="15" t="s">
        <v>89</v>
      </c>
      <c r="B104" s="16">
        <f>SUM(B105:B106)</f>
        <v>841508.64000000025</v>
      </c>
      <c r="C104" s="17"/>
    </row>
    <row r="105" spans="1:5" ht="14.25">
      <c r="A105" s="18" t="s">
        <v>90</v>
      </c>
      <c r="B105" s="19">
        <f>B30+B41+B62-B55</f>
        <v>48011.070000000298</v>
      </c>
      <c r="C105" s="17"/>
    </row>
    <row r="106" spans="1:5" ht="14.25">
      <c r="A106" s="18" t="s">
        <v>91</v>
      </c>
      <c r="B106" s="19">
        <f>B31+B37+B42-B38</f>
        <v>793497.57</v>
      </c>
      <c r="C106" s="17"/>
    </row>
    <row r="107" spans="1:5" ht="15">
      <c r="A107" s="27" t="s">
        <v>92</v>
      </c>
      <c r="B107" s="21">
        <f>(B32+B51)-(B92+B97)-B114-B56</f>
        <v>858045.2700000013</v>
      </c>
      <c r="C107" s="1"/>
      <c r="D107" s="28"/>
    </row>
    <row r="108" spans="1:5" ht="14.25">
      <c r="A108" t="s">
        <v>93</v>
      </c>
      <c r="B108" s="36"/>
      <c r="C108" s="1"/>
      <c r="D108" s="28"/>
    </row>
    <row r="109" spans="1:5" ht="15">
      <c r="A109" s="54" t="s">
        <v>94</v>
      </c>
      <c r="B109" s="55"/>
      <c r="C109" s="1"/>
    </row>
    <row r="110" spans="1:5" ht="15">
      <c r="A110" s="56" t="s">
        <v>95</v>
      </c>
      <c r="B110" s="21">
        <v>0</v>
      </c>
      <c r="C110" s="1"/>
    </row>
    <row r="111" spans="1:5" ht="15">
      <c r="A111" s="56" t="s">
        <v>96</v>
      </c>
      <c r="B111" s="21">
        <v>0</v>
      </c>
      <c r="C111" s="1"/>
      <c r="E111" s="49"/>
    </row>
    <row r="112" spans="1:5" ht="15">
      <c r="A112" s="56" t="s">
        <v>97</v>
      </c>
      <c r="B112" s="21">
        <v>0</v>
      </c>
    </row>
    <row r="113" spans="1:2" ht="15">
      <c r="A113" s="56" t="s">
        <v>98</v>
      </c>
      <c r="B113" s="21">
        <v>0</v>
      </c>
    </row>
    <row r="114" spans="1:2" ht="15">
      <c r="A114" s="54" t="s">
        <v>99</v>
      </c>
      <c r="B114" s="57">
        <f>B110+B111+B112+B113</f>
        <v>0</v>
      </c>
    </row>
    <row r="115" spans="1:2" ht="15">
      <c r="A115" s="58" t="s">
        <v>100</v>
      </c>
      <c r="B115" s="58"/>
    </row>
    <row r="116" spans="1:2" ht="56.45" customHeight="1">
      <c r="A116" s="58" t="s">
        <v>101</v>
      </c>
      <c r="B116" s="58"/>
    </row>
    <row r="117" spans="1:2" ht="15">
      <c r="A117" s="59"/>
      <c r="B117" s="60"/>
    </row>
    <row r="118" spans="1:2" ht="15">
      <c r="A118" s="59"/>
      <c r="B118" s="60"/>
    </row>
    <row r="119" spans="1:2" ht="15">
      <c r="A119" s="59"/>
      <c r="B119" s="60"/>
    </row>
    <row r="120" spans="1:2" ht="15">
      <c r="A120" s="59"/>
      <c r="B120" s="60"/>
    </row>
    <row r="121" spans="1:2" ht="15">
      <c r="A121" s="59"/>
      <c r="B121" s="60"/>
    </row>
    <row r="122" spans="1:2" ht="15">
      <c r="A122" s="59"/>
      <c r="B122" s="60"/>
    </row>
    <row r="123" spans="1:2" ht="14.25">
      <c r="A123" t="s">
        <v>102</v>
      </c>
      <c r="B123" s="61" t="s">
        <v>103</v>
      </c>
    </row>
    <row r="124" spans="1:2" ht="12.75">
      <c r="A124" t="s">
        <v>104</v>
      </c>
      <c r="B124" s="62"/>
    </row>
    <row r="125" spans="1:2" ht="12.75">
      <c r="A125" t="s">
        <v>105</v>
      </c>
      <c r="B125" s="62"/>
    </row>
    <row r="126" spans="1:2" ht="12.75"/>
    <row r="127" spans="1:2" ht="12.75"/>
    <row r="128" spans="1:2" ht="12.75"/>
    <row r="129" spans="2:2" ht="12.75"/>
    <row r="130" spans="2:2" ht="12.75"/>
    <row r="131" spans="2:2" ht="12.75">
      <c r="B131" s="49"/>
    </row>
  </sheetData>
  <mergeCells count="10">
    <mergeCell ref="A21:B21"/>
    <mergeCell ref="A22:A23"/>
    <mergeCell ref="B22:B23"/>
    <mergeCell ref="A98:B98"/>
    <mergeCell ref="A1:B1"/>
    <mergeCell ref="A2:B7"/>
    <mergeCell ref="A8:B9"/>
    <mergeCell ref="A10:B10"/>
    <mergeCell ref="A12:B12"/>
    <mergeCell ref="A14:B14"/>
  </mergeCells>
  <printOptions horizontalCentered="1" verticalCentered="1"/>
  <pageMargins left="0.51181102362204722" right="0.51181102362204722" top="1.1811023622047243" bottom="1.1811023622047243" header="0.78740157480314954" footer="0.78740157480314954"/>
  <pageSetup paperSize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3630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01_2026</vt:lpstr>
      <vt:lpstr>'01_2026'!Area_de_impressao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LUCAS DE SOUSA BATISTA</cp:lastModifiedBy>
  <cp:revision>542</cp:revision>
  <cp:lastPrinted>2025-04-07T14:23:12Z</cp:lastPrinted>
  <dcterms:created xsi:type="dcterms:W3CDTF">2021-09-23T15:15:02Z</dcterms:created>
  <dcterms:modified xsi:type="dcterms:W3CDTF">2026-02-03T12:37:37Z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